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ement Info\"/>
    </mc:Choice>
  </mc:AlternateContent>
  <bookViews>
    <workbookView xWindow="240" yWindow="105" windowWidth="21075" windowHeight="10005"/>
  </bookViews>
  <sheets>
    <sheet name="no min_4.5-9.625'' Casing_P (2" sheetId="8" r:id="rId1"/>
  </sheets>
  <definedNames>
    <definedName name="casing">#REF!</definedName>
    <definedName name="casing1">#REF!</definedName>
    <definedName name="casings">#REF!</definedName>
    <definedName name="casingsize">#REF!</definedName>
    <definedName name="casingsizes">#REF!</definedName>
    <definedName name="casingweight">#REF!</definedName>
    <definedName name="casingweights">#REF!</definedName>
  </definedNames>
  <calcPr calcId="152511"/>
</workbook>
</file>

<file path=xl/calcChain.xml><?xml version="1.0" encoding="utf-8"?>
<calcChain xmlns="http://schemas.openxmlformats.org/spreadsheetml/2006/main">
  <c r="F32" i="8" l="1"/>
  <c r="F33" i="8" s="1"/>
  <c r="F34" i="8" s="1"/>
  <c r="F35" i="8" s="1"/>
  <c r="F44" i="8" l="1"/>
  <c r="F40" i="8"/>
  <c r="F47" i="8"/>
  <c r="F43" i="8"/>
  <c r="F39" i="8"/>
  <c r="F46" i="8"/>
  <c r="F42" i="8"/>
  <c r="F38" i="8"/>
  <c r="F45" i="8"/>
  <c r="F41" i="8"/>
  <c r="F37" i="8"/>
  <c r="E32" i="8"/>
  <c r="D32" i="8"/>
  <c r="H32" i="8" l="1"/>
  <c r="G32" i="8"/>
  <c r="G13" i="8"/>
  <c r="G12" i="8"/>
  <c r="G33" i="8" l="1"/>
  <c r="G34" i="8" s="1"/>
  <c r="G43" i="8" s="1"/>
  <c r="D33" i="8"/>
  <c r="D34" i="8" s="1"/>
  <c r="D43" i="8" s="1"/>
  <c r="H33" i="8"/>
  <c r="H34" i="8" s="1"/>
  <c r="H43" i="8" s="1"/>
  <c r="E33" i="8"/>
  <c r="E34" i="8" s="1"/>
  <c r="E43" i="8" s="1"/>
  <c r="D47" i="8" l="1"/>
  <c r="D42" i="8"/>
  <c r="D40" i="8"/>
  <c r="D38" i="8"/>
  <c r="D45" i="8"/>
  <c r="D46" i="8"/>
  <c r="D44" i="8"/>
  <c r="D41" i="8"/>
  <c r="D39" i="8"/>
  <c r="D37" i="8"/>
  <c r="G42" i="8"/>
  <c r="G40" i="8"/>
  <c r="G38" i="8"/>
  <c r="G45" i="8"/>
  <c r="G46" i="8"/>
  <c r="G44" i="8"/>
  <c r="G41" i="8"/>
  <c r="G39" i="8"/>
  <c r="G37" i="8"/>
  <c r="G47" i="8"/>
  <c r="G35" i="8"/>
  <c r="H47" i="8"/>
  <c r="H45" i="8"/>
  <c r="H42" i="8"/>
  <c r="H40" i="8"/>
  <c r="H38" i="8"/>
  <c r="H39" i="8"/>
  <c r="H46" i="8"/>
  <c r="H44" i="8"/>
  <c r="H41" i="8"/>
  <c r="H37" i="8"/>
  <c r="E46" i="8"/>
  <c r="E44" i="8"/>
  <c r="E41" i="8"/>
  <c r="E39" i="8"/>
  <c r="E37" i="8"/>
  <c r="E47" i="8"/>
  <c r="E42" i="8"/>
  <c r="E40" i="8"/>
  <c r="E38" i="8"/>
  <c r="E45" i="8"/>
  <c r="H35" i="8"/>
  <c r="D35" i="8"/>
  <c r="E35" i="8"/>
</calcChain>
</file>

<file path=xl/sharedStrings.xml><?xml version="1.0" encoding="utf-8"?>
<sst xmlns="http://schemas.openxmlformats.org/spreadsheetml/2006/main" count="39" uniqueCount="36">
  <si>
    <t>Fdev</t>
  </si>
  <si>
    <t>~ I.D. ('')</t>
  </si>
  <si>
    <r>
      <t xml:space="preserve">17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(Gray Lid)</t>
    </r>
  </si>
  <si>
    <t>CSG Weight (lb/ft)</t>
  </si>
  <si>
    <t>CSG Size ('')</t>
  </si>
  <si>
    <t>326° - 350° F</t>
  </si>
  <si>
    <t>301° - 325° F</t>
  </si>
  <si>
    <t>276° - 300° F</t>
  </si>
  <si>
    <t>251° - 275° F</t>
  </si>
  <si>
    <t>226° - 250° F</t>
  </si>
  <si>
    <t>201° - 225° F</t>
  </si>
  <si>
    <t>175° - 200° F</t>
  </si>
  <si>
    <t>100° - 174° F</t>
  </si>
  <si>
    <t>70° - 99° F</t>
  </si>
  <si>
    <t>x</t>
  </si>
  <si>
    <t>24 Hour Shear Bond Strength (psi)</t>
  </si>
  <si>
    <t>12 Hour Shear Bond Strength (psi)</t>
  </si>
  <si>
    <t>Well Deviation (°)</t>
  </si>
  <si>
    <t>Volume of Cement Needed (gal)</t>
  </si>
  <si>
    <t># of Cement Kits Needed</t>
  </si>
  <si>
    <t>Bailer Length (ft)</t>
  </si>
  <si>
    <t>Bailer Size ('')</t>
  </si>
  <si>
    <t># of Runs Needed</t>
  </si>
  <si>
    <t>Select one Temperature Range ("x")</t>
  </si>
  <si>
    <t>N/A</t>
  </si>
  <si>
    <t>Differential 
Pressure, ΔP (psi)</t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</si>
  <si>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alibri"/>
        <family val="2"/>
        <scheme val="minor"/>
      </rPr>
      <t>s</t>
    </r>
    <r>
      <rPr>
        <b/>
        <sz val="12"/>
        <color theme="1"/>
        <rFont val="Calibri"/>
        <family val="2"/>
        <scheme val="minor"/>
      </rPr>
      <t xml:space="preserve"> (psi)</t>
    </r>
  </si>
  <si>
    <r>
      <t xml:space="preserve">17 ppg Expanding HPHT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(Red Lid)</t>
    </r>
  </si>
  <si>
    <r>
      <t xml:space="preserve"> 20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(Black Lid)</t>
    </r>
  </si>
  <si>
    <r>
      <t xml:space="preserve">Length of Cmt Plug, l(ft)
</t>
    </r>
    <r>
      <rPr>
        <b/>
        <sz val="14"/>
        <color rgb="FF00B050"/>
        <rFont val="Calibri"/>
        <family val="2"/>
        <scheme val="minor"/>
      </rPr>
      <t>ALWAYS DUMP A MINIMUM OF 10 FT</t>
    </r>
  </si>
  <si>
    <t>N/A *</t>
  </si>
  <si>
    <r>
      <t xml:space="preserve">Typical Plug-to-Csg Bond Strengths for </t>
    </r>
    <r>
      <rPr>
        <b/>
        <sz val="12"/>
        <color indexed="10"/>
        <rFont val="Arial"/>
        <family val="2"/>
      </rPr>
      <t>Neo</t>
    </r>
    <r>
      <rPr>
        <b/>
        <sz val="12"/>
        <color indexed="8"/>
        <rFont val="Arial"/>
        <family val="2"/>
      </rPr>
      <t>Products Cmt Kits</t>
    </r>
  </si>
  <si>
    <r>
      <rPr>
        <b/>
        <sz val="11"/>
        <color indexed="8"/>
        <rFont val="Arial"/>
        <family val="2"/>
      </rPr>
      <t>Accelerated G3</t>
    </r>
    <r>
      <rPr>
        <sz val="10"/>
        <color indexed="8"/>
        <rFont val="Arial"/>
        <family val="2"/>
      </rPr>
      <t xml:space="preserve"> 
17 ppg Expanding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SuperSlurry
(Conversion Pack)</t>
    </r>
  </si>
  <si>
    <t>Service Temp
**</t>
  </si>
  <si>
    <r>
      <t xml:space="preserve">* The 17 ppg Expanding HPHT </t>
    </r>
    <r>
      <rPr>
        <sz val="11"/>
        <color rgb="FFFF0000"/>
        <rFont val="Calibri"/>
        <family val="2"/>
        <scheme val="minor"/>
      </rPr>
      <t>Neo</t>
    </r>
    <r>
      <rPr>
        <sz val="11"/>
        <color theme="1"/>
        <rFont val="Calibri"/>
        <family val="2"/>
        <scheme val="minor"/>
      </rPr>
      <t>SuperSlurry (Red Lid) is used for temperatures ranging from 300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 - 450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F. 
** Temperatures below 175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 do not have any retarder admix added to the cement slurry. Any temperature above 175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 xml:space="preserve">F has retarder admix added in allow for dumpability at depth, resulting in delayed strength development. </t>
    </r>
  </si>
  <si>
    <r>
      <t xml:space="preserve">17 ppg </t>
    </r>
    <r>
      <rPr>
        <sz val="10"/>
        <color indexed="10"/>
        <rFont val="Arial"/>
        <family val="2"/>
      </rPr>
      <t>Neo</t>
    </r>
    <r>
      <rPr>
        <sz val="10"/>
        <color indexed="8"/>
        <rFont val="Arial"/>
        <family val="2"/>
      </rPr>
      <t>Slurry
(Green Lid)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</si>
</sst>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165" fontId="15" fillId="6" borderId="8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0" fillId="6" borderId="27" xfId="0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558502</xdr:colOff>
      <xdr:row>0</xdr:row>
      <xdr:rowOff>49306</xdr:rowOff>
    </xdr:from>
    <xdr:to>
      <xdr:col>7</xdr:col>
      <xdr:colOff>0</xdr:colOff>
      <xdr:row>9</xdr:row>
      <xdr:rowOff>178594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686" t="26949" r="24504" b="48589"/>
        <a:stretch>
          <a:fillRect/>
        </a:stretch>
      </xdr:blipFill>
      <xdr:spPr bwMode="auto">
        <a:xfrm>
          <a:off x="558502" y="49306"/>
          <a:ext cx="8383092" cy="1843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517861</xdr:colOff>
      <xdr:row>1</xdr:row>
      <xdr:rowOff>118781</xdr:rowOff>
    </xdr:from>
    <xdr:ext cx="2684920" cy="4884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518236" y="309281"/>
              <a:ext cx="2684920" cy="48843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𝑙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=2 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  </m:t>
                    </m:r>
                    <m:f>
                      <m:f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𝐶𝑆𝐺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𝐹𝐷𝐸𝑉</m:t>
                        </m:r>
                      </m:num>
                      <m:den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48 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𝜏</m:t>
                        </m:r>
                        <m:r>
                          <a:rPr lang="en-US" sz="1600" b="0" i="1" baseline="-2500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518236" y="309281"/>
              <a:ext cx="2684920" cy="48843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600" b="0" i="0">
                  <a:latin typeface="Cambria Math" panose="02040503050406030204" pitchFamily="18" charset="0"/>
                </a:rPr>
                <a:t>𝑙=2 𝑥 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(∆𝑃 𝑥 𝐶𝑆𝐺 𝑥 𝐹𝐷𝐸𝑉)/(</a:t>
              </a:r>
              <a:r>
                <a:rPr lang="en-US" sz="1600" b="0" i="0">
                  <a:latin typeface="Cambria Math" panose="02040503050406030204" pitchFamily="18" charset="0"/>
                </a:rPr>
                <a:t>48 𝑥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𝜏</a:t>
              </a:r>
              <a:r>
                <a:rPr lang="en-US" sz="16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𝑠)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J50"/>
  <sheetViews>
    <sheetView tabSelected="1" zoomScale="80" zoomScaleNormal="80" workbookViewId="0">
      <selection activeCell="C12" sqref="C12"/>
    </sheetView>
  </sheetViews>
  <sheetFormatPr defaultColWidth="9.140625" defaultRowHeight="15" x14ac:dyDescent="0.25"/>
  <cols>
    <col min="1" max="1" width="8.7109375" style="12" customWidth="1"/>
    <col min="2" max="2" width="22.140625" style="12" customWidth="1"/>
    <col min="3" max="3" width="14.140625" style="12" customWidth="1"/>
    <col min="4" max="4" width="20.5703125" style="12" customWidth="1"/>
    <col min="5" max="5" width="26.42578125" style="12" customWidth="1"/>
    <col min="6" max="6" width="22.140625" style="12" customWidth="1"/>
    <col min="7" max="7" width="21.5703125" style="12" customWidth="1"/>
    <col min="8" max="8" width="16.28515625" style="12" customWidth="1"/>
    <col min="9" max="9" width="15.28515625" style="12" customWidth="1"/>
    <col min="10" max="10" width="9.140625" style="12"/>
    <col min="11" max="11" width="19.42578125" style="12" customWidth="1"/>
    <col min="12" max="12" width="9.140625" style="12"/>
    <col min="13" max="13" width="12.5703125" style="12" customWidth="1"/>
    <col min="14" max="14" width="7.7109375" style="12" customWidth="1"/>
    <col min="15" max="16384" width="9.140625" style="12"/>
  </cols>
  <sheetData>
    <row r="11" spans="2:8" ht="9" customHeight="1" thickBot="1" x14ac:dyDescent="0.3">
      <c r="B11" s="7"/>
      <c r="C11" s="7"/>
      <c r="D11" s="7"/>
      <c r="E11" s="7"/>
      <c r="F11" s="7"/>
      <c r="G11" s="7"/>
    </row>
    <row r="12" spans="2:8" ht="28.5" customHeight="1" thickBot="1" x14ac:dyDescent="0.3">
      <c r="B12" s="18" t="s">
        <v>25</v>
      </c>
      <c r="C12" s="36">
        <v>10000</v>
      </c>
      <c r="D12" s="8" t="s">
        <v>17</v>
      </c>
      <c r="E12" s="38">
        <v>0</v>
      </c>
      <c r="F12" s="8" t="s">
        <v>0</v>
      </c>
      <c r="G12" s="5">
        <f>IF(E12&lt;11,1,IF(E12&lt;41,1.2,IF(E12&lt;61,1.6,IF(E12&lt;71,2,"Deviation Too High"))))</f>
        <v>1</v>
      </c>
    </row>
    <row r="13" spans="2:8" ht="15.75" thickBot="1" x14ac:dyDescent="0.3">
      <c r="B13" s="9" t="s">
        <v>4</v>
      </c>
      <c r="C13" s="36">
        <v>7</v>
      </c>
      <c r="D13" s="10" t="s">
        <v>3</v>
      </c>
      <c r="E13" s="39">
        <v>20</v>
      </c>
      <c r="F13" s="11" t="s">
        <v>1</v>
      </c>
      <c r="G13" s="41">
        <f>SQRT((C13^2)-(E13/(0.785*3.480530636)))</f>
        <v>6.4560000000692312</v>
      </c>
    </row>
    <row r="14" spans="2:8" ht="15.75" customHeight="1" thickBot="1" x14ac:dyDescent="0.3">
      <c r="B14" s="8" t="s">
        <v>20</v>
      </c>
      <c r="C14" s="37">
        <v>40</v>
      </c>
      <c r="D14" s="23"/>
      <c r="E14" s="24"/>
    </row>
    <row r="15" spans="2:8" ht="9" customHeight="1" thickBot="1" x14ac:dyDescent="0.3">
      <c r="E15" s="1"/>
    </row>
    <row r="16" spans="2:8" ht="16.5" customHeight="1" thickBot="1" x14ac:dyDescent="0.3">
      <c r="B16" s="52" t="s">
        <v>31</v>
      </c>
      <c r="C16" s="53"/>
      <c r="D16" s="53"/>
      <c r="E16" s="53"/>
      <c r="F16" s="53"/>
      <c r="G16" s="53"/>
      <c r="H16" s="86"/>
    </row>
    <row r="17" spans="2:10" ht="15.75" customHeight="1" x14ac:dyDescent="0.25">
      <c r="B17" s="71" t="s">
        <v>23</v>
      </c>
      <c r="C17" s="50" t="s">
        <v>33</v>
      </c>
      <c r="D17" s="67" t="s">
        <v>32</v>
      </c>
      <c r="E17" s="67" t="s">
        <v>2</v>
      </c>
      <c r="F17" s="77" t="s">
        <v>35</v>
      </c>
      <c r="G17" s="58" t="s">
        <v>27</v>
      </c>
      <c r="H17" s="60" t="s">
        <v>28</v>
      </c>
    </row>
    <row r="18" spans="2:10" ht="44.25" customHeight="1" x14ac:dyDescent="0.25">
      <c r="B18" s="72"/>
      <c r="C18" s="51"/>
      <c r="D18" s="68"/>
      <c r="E18" s="68"/>
      <c r="F18" s="78"/>
      <c r="G18" s="59"/>
      <c r="H18" s="61"/>
    </row>
    <row r="19" spans="2:10" ht="28.5" customHeight="1" x14ac:dyDescent="0.25">
      <c r="B19" s="72"/>
      <c r="C19" s="51"/>
      <c r="D19" s="4" t="s">
        <v>16</v>
      </c>
      <c r="E19" s="4" t="s">
        <v>15</v>
      </c>
      <c r="F19" s="4" t="s">
        <v>15</v>
      </c>
      <c r="G19" s="4" t="s">
        <v>15</v>
      </c>
      <c r="H19" s="28" t="s">
        <v>15</v>
      </c>
    </row>
    <row r="20" spans="2:10" ht="15" customHeight="1" x14ac:dyDescent="0.25">
      <c r="B20" s="47"/>
      <c r="C20" s="27" t="s">
        <v>13</v>
      </c>
      <c r="D20" s="2">
        <v>170</v>
      </c>
      <c r="E20" s="3">
        <v>90</v>
      </c>
      <c r="F20" s="49">
        <v>80</v>
      </c>
      <c r="G20" s="64" t="s">
        <v>30</v>
      </c>
      <c r="H20" s="29">
        <v>30</v>
      </c>
    </row>
    <row r="21" spans="2:10" ht="15" customHeight="1" x14ac:dyDescent="0.25">
      <c r="B21" s="47"/>
      <c r="C21" s="27" t="s">
        <v>12</v>
      </c>
      <c r="D21" s="43">
        <v>270</v>
      </c>
      <c r="E21" s="20">
        <v>220</v>
      </c>
      <c r="F21" s="49">
        <v>200</v>
      </c>
      <c r="G21" s="65"/>
      <c r="H21" s="29">
        <v>100</v>
      </c>
    </row>
    <row r="22" spans="2:10" ht="15" customHeight="1" x14ac:dyDescent="0.25">
      <c r="B22" s="47"/>
      <c r="C22" s="27" t="s">
        <v>11</v>
      </c>
      <c r="D22" s="21">
        <v>170</v>
      </c>
      <c r="E22" s="3">
        <v>150</v>
      </c>
      <c r="F22" s="3">
        <v>130</v>
      </c>
      <c r="G22" s="65"/>
      <c r="H22" s="30">
        <v>70</v>
      </c>
    </row>
    <row r="23" spans="2:10" ht="15" customHeight="1" x14ac:dyDescent="0.25">
      <c r="B23" s="47" t="s">
        <v>14</v>
      </c>
      <c r="C23" s="3" t="s">
        <v>10</v>
      </c>
      <c r="D23" s="20">
        <v>320</v>
      </c>
      <c r="E23" s="3">
        <v>200</v>
      </c>
      <c r="F23" s="79">
        <v>150</v>
      </c>
      <c r="G23" s="65"/>
      <c r="H23" s="30">
        <v>400</v>
      </c>
    </row>
    <row r="24" spans="2:10" ht="15" customHeight="1" x14ac:dyDescent="0.25">
      <c r="B24" s="47"/>
      <c r="C24" s="27" t="s">
        <v>9</v>
      </c>
      <c r="D24" s="43">
        <v>380</v>
      </c>
      <c r="E24" s="20">
        <v>220</v>
      </c>
      <c r="F24" s="3">
        <v>175</v>
      </c>
      <c r="G24" s="65"/>
      <c r="H24" s="31">
        <v>320</v>
      </c>
    </row>
    <row r="25" spans="2:10" x14ac:dyDescent="0.25">
      <c r="B25" s="47"/>
      <c r="C25" s="27" t="s">
        <v>8</v>
      </c>
      <c r="D25" s="43">
        <v>420</v>
      </c>
      <c r="E25" s="3">
        <v>230</v>
      </c>
      <c r="F25" s="3">
        <v>200</v>
      </c>
      <c r="G25" s="65"/>
      <c r="H25" s="31">
        <v>350</v>
      </c>
    </row>
    <row r="26" spans="2:10" x14ac:dyDescent="0.25">
      <c r="B26" s="47"/>
      <c r="C26" s="27" t="s">
        <v>7</v>
      </c>
      <c r="D26" s="43">
        <v>280</v>
      </c>
      <c r="E26" s="20">
        <v>350</v>
      </c>
      <c r="F26" s="3">
        <v>320</v>
      </c>
      <c r="G26" s="66"/>
      <c r="H26" s="31">
        <v>420</v>
      </c>
    </row>
    <row r="27" spans="2:10" x14ac:dyDescent="0.25">
      <c r="B27" s="47"/>
      <c r="C27" s="27" t="s">
        <v>6</v>
      </c>
      <c r="D27" s="43">
        <v>280</v>
      </c>
      <c r="E27" s="3">
        <v>400</v>
      </c>
      <c r="F27" s="49">
        <v>350</v>
      </c>
      <c r="G27" s="27">
        <v>400</v>
      </c>
      <c r="H27" s="31">
        <v>180</v>
      </c>
    </row>
    <row r="28" spans="2:10" ht="15.75" thickBot="1" x14ac:dyDescent="0.3">
      <c r="B28" s="48"/>
      <c r="C28" s="32" t="s">
        <v>5</v>
      </c>
      <c r="D28" s="32">
        <v>200</v>
      </c>
      <c r="E28" s="33">
        <v>330</v>
      </c>
      <c r="F28" s="32">
        <v>300</v>
      </c>
      <c r="G28" s="32">
        <v>330</v>
      </c>
      <c r="H28" s="34" t="s">
        <v>24</v>
      </c>
      <c r="J28" s="19"/>
    </row>
    <row r="29" spans="2:10" s="42" customFormat="1" ht="15.75" thickBot="1" x14ac:dyDescent="0.3">
      <c r="B29" s="44"/>
      <c r="C29" s="45"/>
      <c r="D29" s="46"/>
      <c r="E29" s="1"/>
      <c r="F29" s="1"/>
      <c r="G29" s="1"/>
    </row>
    <row r="30" spans="2:10" ht="51.75" customHeight="1" thickBot="1" x14ac:dyDescent="0.3">
      <c r="B30" s="83" t="s">
        <v>34</v>
      </c>
      <c r="C30" s="84"/>
      <c r="D30" s="84"/>
      <c r="E30" s="84"/>
      <c r="F30" s="84"/>
      <c r="G30" s="84"/>
      <c r="H30" s="85"/>
    </row>
    <row r="31" spans="2:10" s="42" customFormat="1" ht="15.75" thickBot="1" x14ac:dyDescent="0.3">
      <c r="B31" s="44"/>
      <c r="C31" s="1"/>
      <c r="D31" s="46"/>
      <c r="E31" s="1"/>
      <c r="F31" s="1"/>
      <c r="G31" s="1"/>
    </row>
    <row r="32" spans="2:10" ht="19.5" thickBot="1" x14ac:dyDescent="0.3">
      <c r="B32" s="62" t="s">
        <v>26</v>
      </c>
      <c r="C32" s="62"/>
      <c r="D32" s="22">
        <f>(SUMIF($B$20:$B$28,"x",D20:D28))</f>
        <v>320</v>
      </c>
      <c r="E32" s="22">
        <f>(SUMIF($B$20:$B$28,"x",E20:E28))</f>
        <v>200</v>
      </c>
      <c r="F32" s="22">
        <f>(SUMIF($B$20:$B$28,"x",F20:F28))</f>
        <v>150</v>
      </c>
      <c r="G32" s="22">
        <f>(SUMIF($B$20:$B$28,"x",G20:G28))</f>
        <v>0</v>
      </c>
      <c r="H32" s="22">
        <f>(SUMIF($B$20:$B$28,"x",H20:H28))</f>
        <v>400</v>
      </c>
    </row>
    <row r="33" spans="2:8" ht="53.25" customHeight="1" thickBot="1" x14ac:dyDescent="0.3">
      <c r="B33" s="63" t="s">
        <v>29</v>
      </c>
      <c r="C33" s="62"/>
      <c r="D33" s="40">
        <f>2*$C$12*$C$13*$G$12/(48*D32)</f>
        <v>9.1145833333333339</v>
      </c>
      <c r="E33" s="35">
        <f>2*$C$12*$C$13*$G$12/(48*E32)</f>
        <v>14.583333333333334</v>
      </c>
      <c r="F33" s="35">
        <f>2*$C$12*$C$13*$G$12/(48*F32)</f>
        <v>19.444444444444443</v>
      </c>
      <c r="G33" s="35" t="e">
        <f>2*$C$12*$C$13*$G$12/(48*G32)</f>
        <v>#DIV/0!</v>
      </c>
      <c r="H33" s="35">
        <f>2*$C$12*$C$13*$G$12/(48*H32)</f>
        <v>7.291666666666667</v>
      </c>
    </row>
    <row r="34" spans="2:8" ht="16.5" thickBot="1" x14ac:dyDescent="0.3">
      <c r="B34" s="63" t="s">
        <v>18</v>
      </c>
      <c r="C34" s="62"/>
      <c r="D34" s="6">
        <f>0.0408*$G$13*$G$13*D33</f>
        <v>15.499726200332429</v>
      </c>
      <c r="E34" s="6">
        <f>0.0408*$G$13*$G$13*E33</f>
        <v>24.799561920531882</v>
      </c>
      <c r="F34" s="6">
        <f>0.0408*$G$13*$G$13*F33</f>
        <v>33.066082560709177</v>
      </c>
      <c r="G34" s="6" t="e">
        <f>0.0408*$G$13*$G$13*G33</f>
        <v>#DIV/0!</v>
      </c>
      <c r="H34" s="6">
        <f>0.0408*$G$13*$G$13*H33</f>
        <v>12.399780960265941</v>
      </c>
    </row>
    <row r="35" spans="2:8" ht="15" customHeight="1" thickBot="1" x14ac:dyDescent="0.3">
      <c r="B35" s="69" t="s">
        <v>19</v>
      </c>
      <c r="C35" s="70"/>
      <c r="D35" s="13">
        <f t="shared" ref="D35:H35" si="0">ROUNDUP(D34/5,0)</f>
        <v>4</v>
      </c>
      <c r="E35" s="13">
        <f t="shared" si="0"/>
        <v>5</v>
      </c>
      <c r="F35" s="13">
        <f t="shared" ref="F35" si="1">ROUNDUP(F34/5,0)</f>
        <v>7</v>
      </c>
      <c r="G35" s="13" t="e">
        <f t="shared" si="0"/>
        <v>#DIV/0!</v>
      </c>
      <c r="H35" s="13">
        <f t="shared" si="0"/>
        <v>3</v>
      </c>
    </row>
    <row r="36" spans="2:8" ht="15" customHeight="1" thickBot="1" x14ac:dyDescent="0.3">
      <c r="B36" s="73" t="s">
        <v>21</v>
      </c>
      <c r="C36" s="74"/>
      <c r="D36" s="80" t="s">
        <v>22</v>
      </c>
      <c r="E36" s="81"/>
      <c r="F36" s="81"/>
      <c r="G36" s="81"/>
      <c r="H36" s="82"/>
    </row>
    <row r="37" spans="2:8" x14ac:dyDescent="0.25">
      <c r="B37" s="75">
        <v>1.375</v>
      </c>
      <c r="C37" s="76"/>
      <c r="D37" s="25">
        <f>ROUNDUP(D34/(0.064*$C$14),0)</f>
        <v>7</v>
      </c>
      <c r="E37" s="25">
        <f>ROUNDUP(E34/(0.064*$C$14),0)</f>
        <v>10</v>
      </c>
      <c r="F37" s="25">
        <f>ROUNDUP(F34/(0.064*$C$14),0)</f>
        <v>13</v>
      </c>
      <c r="G37" s="25" t="e">
        <f>ROUNDUP(G34/(0.064*$C$14),0)</f>
        <v>#DIV/0!</v>
      </c>
      <c r="H37" s="26">
        <f>ROUNDUP(H34/(0.064*$C$14),0)</f>
        <v>5</v>
      </c>
    </row>
    <row r="38" spans="2:8" x14ac:dyDescent="0.25">
      <c r="B38" s="56">
        <v>1.625</v>
      </c>
      <c r="C38" s="57"/>
      <c r="D38" s="14">
        <f>ROUNDUP(D34/(0.092*$C$14),0)</f>
        <v>5</v>
      </c>
      <c r="E38" s="14">
        <f>ROUNDUP(E34/(0.092*$C$14),0)</f>
        <v>7</v>
      </c>
      <c r="F38" s="14">
        <f>ROUNDUP(F34/(0.092*$C$14),0)</f>
        <v>9</v>
      </c>
      <c r="G38" s="14" t="e">
        <f>ROUNDUP(G34/(0.092*$C$14),0)</f>
        <v>#DIV/0!</v>
      </c>
      <c r="H38" s="15">
        <f>ROUNDUP(H34/(0.092*$C$14),0)</f>
        <v>4</v>
      </c>
    </row>
    <row r="39" spans="2:8" x14ac:dyDescent="0.25">
      <c r="B39" s="56">
        <v>1.75</v>
      </c>
      <c r="C39" s="57"/>
      <c r="D39" s="14">
        <f>ROUNDUP(D34/(0.106*$C$14),0)</f>
        <v>4</v>
      </c>
      <c r="E39" s="14">
        <f>ROUNDUP(E34/(0.106*$C$14),0)</f>
        <v>6</v>
      </c>
      <c r="F39" s="14">
        <f>ROUNDUP(F34/(0.106*$C$14),0)</f>
        <v>8</v>
      </c>
      <c r="G39" s="14" t="e">
        <f>ROUNDUP(G34/(0.106*$C$14),0)</f>
        <v>#DIV/0!</v>
      </c>
      <c r="H39" s="15">
        <f>ROUNDUP(H34/(0.106*$C$14),0)</f>
        <v>3</v>
      </c>
    </row>
    <row r="40" spans="2:8" x14ac:dyDescent="0.25">
      <c r="B40" s="56">
        <v>2</v>
      </c>
      <c r="C40" s="57"/>
      <c r="D40" s="14">
        <f>ROUNDUP(D34/(0.125*$C$14),0)</f>
        <v>4</v>
      </c>
      <c r="E40" s="14">
        <f>ROUNDUP(E34/(0.125*$C$14),0)</f>
        <v>5</v>
      </c>
      <c r="F40" s="14">
        <f>ROUNDUP(F34/(0.125*$C$14),0)</f>
        <v>7</v>
      </c>
      <c r="G40" s="14" t="e">
        <f>ROUNDUP(G34/(0.125*$C$14),0)</f>
        <v>#DIV/0!</v>
      </c>
      <c r="H40" s="15">
        <f>ROUNDUP(H34/(0.125*$C$14),0)</f>
        <v>3</v>
      </c>
    </row>
    <row r="41" spans="2:8" x14ac:dyDescent="0.25">
      <c r="B41" s="56">
        <v>2.125</v>
      </c>
      <c r="C41" s="57"/>
      <c r="D41" s="14">
        <f>ROUNDUP(D34/(0.163*$C$14),0)</f>
        <v>3</v>
      </c>
      <c r="E41" s="14">
        <f>ROUNDUP(E34/(0.163*$C$14),0)</f>
        <v>4</v>
      </c>
      <c r="F41" s="14">
        <f>ROUNDUP(F34/(0.163*$C$14),0)</f>
        <v>6</v>
      </c>
      <c r="G41" s="14" t="e">
        <f>ROUNDUP(G34/(0.163*$C$14),0)</f>
        <v>#DIV/0!</v>
      </c>
      <c r="H41" s="15">
        <f>ROUNDUP(H34/(0.163*$C$14),0)</f>
        <v>2</v>
      </c>
    </row>
    <row r="42" spans="2:8" x14ac:dyDescent="0.25">
      <c r="B42" s="56">
        <v>2.5</v>
      </c>
      <c r="C42" s="57"/>
      <c r="D42" s="14">
        <f>ROUNDUP(D34/(0.218*$C$14),0)</f>
        <v>2</v>
      </c>
      <c r="E42" s="14">
        <f>ROUNDUP(E34/(0.218*$C$14),0)</f>
        <v>3</v>
      </c>
      <c r="F42" s="14">
        <f>ROUNDUP(F34/(0.218*$C$14),0)</f>
        <v>4</v>
      </c>
      <c r="G42" s="14" t="e">
        <f>ROUNDUP(G34/(0.218*$C$14),0)</f>
        <v>#DIV/0!</v>
      </c>
      <c r="H42" s="15">
        <f>ROUNDUP(H34/(0.218*$C$14),0)</f>
        <v>2</v>
      </c>
    </row>
    <row r="43" spans="2:8" x14ac:dyDescent="0.25">
      <c r="B43" s="56">
        <v>2.625</v>
      </c>
      <c r="C43" s="57"/>
      <c r="D43" s="14">
        <f>ROUNDUP(D34/(0.242*$C$14),0)</f>
        <v>2</v>
      </c>
      <c r="E43" s="14">
        <f>ROUNDUP(E34/(0.242*$C$14),0)</f>
        <v>3</v>
      </c>
      <c r="F43" s="14">
        <f>ROUNDUP(F34/(0.242*$C$14),0)</f>
        <v>4</v>
      </c>
      <c r="G43" s="14" t="e">
        <f>ROUNDUP(G34/(0.242*$C$14),0)</f>
        <v>#DIV/0!</v>
      </c>
      <c r="H43" s="15">
        <f>ROUNDUP(H34/(0.242*$C$14),0)</f>
        <v>2</v>
      </c>
    </row>
    <row r="44" spans="2:8" x14ac:dyDescent="0.25">
      <c r="B44" s="56">
        <v>3</v>
      </c>
      <c r="C44" s="57"/>
      <c r="D44" s="14">
        <f>ROUNDUP(D34/(0.308*$C$14),0)</f>
        <v>2</v>
      </c>
      <c r="E44" s="14">
        <f>ROUNDUP(E34/(0.308*$C$14),0)</f>
        <v>3</v>
      </c>
      <c r="F44" s="14">
        <f>ROUNDUP(F34/(0.308*$C$14),0)</f>
        <v>3</v>
      </c>
      <c r="G44" s="14" t="e">
        <f>ROUNDUP(G34/(0.308*$C$14),0)</f>
        <v>#DIV/0!</v>
      </c>
      <c r="H44" s="15">
        <f>ROUNDUP(H34/(0.308*$C$14),0)</f>
        <v>2</v>
      </c>
    </row>
    <row r="45" spans="2:8" x14ac:dyDescent="0.25">
      <c r="B45" s="56">
        <v>3.5</v>
      </c>
      <c r="C45" s="57"/>
      <c r="D45" s="14">
        <f>ROUNDUP(D34/(0.43*$C$14),0)</f>
        <v>1</v>
      </c>
      <c r="E45" s="14">
        <f>ROUNDUP(E34/(0.43*$C$14),0)</f>
        <v>2</v>
      </c>
      <c r="F45" s="14">
        <f>ROUNDUP(F34/(0.43*$C$14),0)</f>
        <v>2</v>
      </c>
      <c r="G45" s="14" t="e">
        <f>ROUNDUP(G34/(0.43*$C$14),0)</f>
        <v>#DIV/0!</v>
      </c>
      <c r="H45" s="15">
        <f>ROUNDUP(H34/(0.43*$C$14),0)</f>
        <v>1</v>
      </c>
    </row>
    <row r="46" spans="2:8" x14ac:dyDescent="0.25">
      <c r="B46" s="56">
        <v>4</v>
      </c>
      <c r="C46" s="57"/>
      <c r="D46" s="14">
        <f>ROUNDUP(D34/(0.573*$C$14),0)</f>
        <v>1</v>
      </c>
      <c r="E46" s="14">
        <f>ROUNDUP(E34/(0.573*$C$14),0)</f>
        <v>2</v>
      </c>
      <c r="F46" s="14">
        <f>ROUNDUP(F34/(0.573*$C$14),0)</f>
        <v>2</v>
      </c>
      <c r="G46" s="14" t="e">
        <f>ROUNDUP(G34/(0.573*$C$14),0)</f>
        <v>#DIV/0!</v>
      </c>
      <c r="H46" s="15">
        <f>ROUNDUP(H34/(0.573*$C$14),0)</f>
        <v>1</v>
      </c>
    </row>
    <row r="47" spans="2:8" ht="15.75" thickBot="1" x14ac:dyDescent="0.3">
      <c r="B47" s="54">
        <v>5</v>
      </c>
      <c r="C47" s="55"/>
      <c r="D47" s="16">
        <f>ROUNDUP(D34/(0.924*$C$14),0)</f>
        <v>1</v>
      </c>
      <c r="E47" s="16">
        <f>ROUNDUP(E34/(0.924*$C$14),0)</f>
        <v>1</v>
      </c>
      <c r="F47" s="16">
        <f>ROUNDUP(F34/(0.924*$C$14),0)</f>
        <v>1</v>
      </c>
      <c r="G47" s="16" t="e">
        <f>ROUNDUP(G34/(0.924*$C$14),0)</f>
        <v>#DIV/0!</v>
      </c>
      <c r="H47" s="17">
        <f>ROUNDUP(H34/(0.924*$C$14),0)</f>
        <v>1</v>
      </c>
    </row>
    <row r="49" spans="7:7" x14ac:dyDescent="0.25">
      <c r="G49" s="1"/>
    </row>
    <row r="50" spans="7:7" x14ac:dyDescent="0.25">
      <c r="G50" s="1"/>
    </row>
  </sheetData>
  <sheetProtection password="C3C4" sheet="1" objects="1" scenarios="1" selectLockedCells="1"/>
  <mergeCells count="27">
    <mergeCell ref="F17:F18"/>
    <mergeCell ref="D36:H36"/>
    <mergeCell ref="B30:H30"/>
    <mergeCell ref="B16:H16"/>
    <mergeCell ref="B36:C36"/>
    <mergeCell ref="B45:C45"/>
    <mergeCell ref="B46:C46"/>
    <mergeCell ref="B37:C37"/>
    <mergeCell ref="B38:C38"/>
    <mergeCell ref="B39:C39"/>
    <mergeCell ref="B40:C40"/>
    <mergeCell ref="B42:C42"/>
    <mergeCell ref="B44:C44"/>
    <mergeCell ref="B43:C43"/>
    <mergeCell ref="C17:C19"/>
    <mergeCell ref="B47:C47"/>
    <mergeCell ref="B41:C41"/>
    <mergeCell ref="G17:G18"/>
    <mergeCell ref="H17:H18"/>
    <mergeCell ref="B32:C32"/>
    <mergeCell ref="B33:C33"/>
    <mergeCell ref="B34:C34"/>
    <mergeCell ref="G20:G26"/>
    <mergeCell ref="D17:D18"/>
    <mergeCell ref="B35:C35"/>
    <mergeCell ref="B17:B19"/>
    <mergeCell ref="E17:E18"/>
  </mergeCells>
  <printOptions horizontalCentered="1"/>
  <pageMargins left="0" right="0" top="0" bottom="0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min_4.5-9.625'' Casing_P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Carisella</dc:creator>
  <cp:lastModifiedBy>Gene LeFevre</cp:lastModifiedBy>
  <cp:lastPrinted>2016-08-24T14:42:42Z</cp:lastPrinted>
  <dcterms:created xsi:type="dcterms:W3CDTF">2011-03-04T16:25:45Z</dcterms:created>
  <dcterms:modified xsi:type="dcterms:W3CDTF">2018-11-14T18:55:21Z</dcterms:modified>
</cp:coreProperties>
</file>